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0ME9686\Documents\"/>
    </mc:Choice>
  </mc:AlternateContent>
  <xr:revisionPtr revIDLastSave="0" documentId="8_{A7C9028F-2CE0-4310-8A87-370FE38F976B}" xr6:coauthVersionLast="47" xr6:coauthVersionMax="47" xr10:uidLastSave="{00000000-0000-0000-0000-000000000000}"/>
  <bookViews>
    <workbookView xWindow="-110" yWindow="-110" windowWidth="19420" windowHeight="10420" xr2:uid="{B22C9497-1305-4FF3-9535-9AB2061AB343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F33" i="1"/>
  <c r="F32" i="1"/>
  <c r="F31" i="1"/>
  <c r="F30" i="1"/>
  <c r="G23" i="1" l="1"/>
  <c r="H23" i="1"/>
  <c r="I23" i="1"/>
  <c r="J23" i="1"/>
  <c r="G24" i="1"/>
  <c r="H24" i="1"/>
  <c r="I24" i="1"/>
  <c r="J24" i="1"/>
  <c r="F23" i="1"/>
  <c r="F24" i="1"/>
  <c r="E24" i="1"/>
  <c r="E23" i="1"/>
  <c r="K3" i="1"/>
  <c r="K24" i="1" s="1"/>
  <c r="L3" i="1"/>
  <c r="L23" i="1" s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3" i="1" l="1"/>
  <c r="L24" i="1"/>
</calcChain>
</file>

<file path=xl/sharedStrings.xml><?xml version="1.0" encoding="utf-8"?>
<sst xmlns="http://schemas.openxmlformats.org/spreadsheetml/2006/main" count="48" uniqueCount="34">
  <si>
    <t>Resource</t>
  </si>
  <si>
    <t>Size (MW)</t>
  </si>
  <si>
    <t>Storage (h)</t>
  </si>
  <si>
    <t>Installed Overnight Cost ($/kW)</t>
  </si>
  <si>
    <t>Fixed O&amp;M ($/kW-year)</t>
  </si>
  <si>
    <t>Wind</t>
  </si>
  <si>
    <t>NA</t>
  </si>
  <si>
    <t>Solar PV</t>
  </si>
  <si>
    <t>BESS - Li-Ion</t>
  </si>
  <si>
    <t>LDES - Iron-Air</t>
  </si>
  <si>
    <t>PHES - Closed Loop</t>
  </si>
  <si>
    <t>Hybrid - Solar PV + BESS</t>
  </si>
  <si>
    <t>Hybrid - Wind + BESS</t>
  </si>
  <si>
    <t>Nuclear - SMR</t>
  </si>
  <si>
    <t>SC RICE</t>
  </si>
  <si>
    <t>SC Dual Fuel RICE</t>
  </si>
  <si>
    <t>SC CT - Aero</t>
  </si>
  <si>
    <t>SC CT - Dual Fuel Aero</t>
  </si>
  <si>
    <t>SC CT - F Class</t>
  </si>
  <si>
    <t>CCCT - Industrial 2x1</t>
  </si>
  <si>
    <t>CCCT - F Class 1x1</t>
  </si>
  <si>
    <t>Summer Accredited Capacity (MW)</t>
  </si>
  <si>
    <t>Summer Accreditation (%)</t>
  </si>
  <si>
    <t>Winter Accredited Capacity (MW)</t>
  </si>
  <si>
    <t>Winter Accreditation (%)</t>
  </si>
  <si>
    <r>
      <t>Summer Installed Overnight Cost ($/kW</t>
    </r>
    <r>
      <rPr>
        <b/>
        <vertAlign val="subscript"/>
        <sz val="12"/>
        <color theme="1"/>
        <rFont val="Arial"/>
        <family val="2"/>
      </rPr>
      <t>QCC</t>
    </r>
    <r>
      <rPr>
        <b/>
        <sz val="12"/>
        <color theme="1"/>
        <rFont val="Arial"/>
        <family val="2"/>
      </rPr>
      <t>)</t>
    </r>
  </si>
  <si>
    <r>
      <t>Winter Installed Overnight Cost ($/kW</t>
    </r>
    <r>
      <rPr>
        <b/>
        <vertAlign val="subscript"/>
        <sz val="12"/>
        <color theme="1"/>
        <rFont val="Arial"/>
        <family val="2"/>
      </rPr>
      <t>QCC</t>
    </r>
    <r>
      <rPr>
        <b/>
        <sz val="12"/>
        <color theme="1"/>
        <rFont val="Arial"/>
        <family val="2"/>
      </rPr>
      <t>)</t>
    </r>
  </si>
  <si>
    <t>Color scaling min</t>
  </si>
  <si>
    <t>NWEScaled - Wind Solar and Storage</t>
  </si>
  <si>
    <t>Size</t>
  </si>
  <si>
    <t>Cost</t>
  </si>
  <si>
    <t>Solar</t>
  </si>
  <si>
    <t>Battery 4 hours</t>
  </si>
  <si>
    <t>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</si>
</sst>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2" fontId="5" fillId="0" borderId="6" xfId="2" applyFont="1" applyBorder="1"/>
    <xf numFmtId="42" fontId="5" fillId="0" borderId="7" xfId="2" applyFont="1" applyBorder="1"/>
    <xf numFmtId="42" fontId="5" fillId="0" borderId="8" xfId="2" applyFont="1" applyBorder="1"/>
    <xf numFmtId="0" fontId="5" fillId="0" borderId="0" xfId="0" applyFont="1" applyAlignment="1">
      <alignment horizontal="center" vertical="center" wrapText="1"/>
    </xf>
    <xf numFmtId="44" fontId="5" fillId="0" borderId="6" xfId="1" applyFont="1" applyBorder="1"/>
    <xf numFmtId="44" fontId="5" fillId="0" borderId="7" xfId="1" applyFont="1" applyBorder="1"/>
    <xf numFmtId="44" fontId="5" fillId="0" borderId="8" xfId="1" applyFont="1" applyBorder="1"/>
    <xf numFmtId="42" fontId="0" fillId="0" borderId="0" xfId="0" applyNumberFormat="1"/>
    <xf numFmtId="44" fontId="0" fillId="0" borderId="0" xfId="0" applyNumberFormat="1"/>
    <xf numFmtId="0" fontId="0" fillId="0" borderId="9" xfId="0" applyBorder="1"/>
    <xf numFmtId="42" fontId="0" fillId="0" borderId="9" xfId="0" applyNumberFormat="1" applyBorder="1"/>
    <xf numFmtId="0" fontId="6" fillId="2" borderId="0" xfId="0" applyFont="1" applyFill="1"/>
  </cellXfs>
  <cellStyles count="3">
    <cellStyle name="Currency" xfId="1" builtinId="4"/>
    <cellStyle name="Currency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Sheet1!$K$2</c:f>
              <c:strCache>
                <c:ptCount val="1"/>
                <c:pt idx="0">
                  <c:v>Summer Installed Overnight Cost ($/kWQCC)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Sheet1!$B$3:$B$20</c:f>
              <c:strCache>
                <c:ptCount val="18"/>
                <c:pt idx="0">
                  <c:v>Wind</c:v>
                </c:pt>
                <c:pt idx="1">
                  <c:v>Solar PV</c:v>
                </c:pt>
                <c:pt idx="2">
                  <c:v>BESS - Li-Ion</c:v>
                </c:pt>
                <c:pt idx="3">
                  <c:v>BESS - Li-Ion</c:v>
                </c:pt>
                <c:pt idx="4">
                  <c:v>LDES - Iron-Air</c:v>
                </c:pt>
                <c:pt idx="5">
                  <c:v>PHES - Closed Loop</c:v>
                </c:pt>
                <c:pt idx="6">
                  <c:v>Hybrid - Solar PV + BESS</c:v>
                </c:pt>
                <c:pt idx="7">
                  <c:v>Hybrid - Solar PV + BESS</c:v>
                </c:pt>
                <c:pt idx="8">
                  <c:v>Hybrid - Wind + BESS</c:v>
                </c:pt>
                <c:pt idx="9">
                  <c:v>Hybrid - Wind + BESS</c:v>
                </c:pt>
                <c:pt idx="10">
                  <c:v>Nuclear - SMR</c:v>
                </c:pt>
                <c:pt idx="11">
                  <c:v>SC RICE</c:v>
                </c:pt>
                <c:pt idx="12">
                  <c:v>SC Dual Fuel RICE</c:v>
                </c:pt>
                <c:pt idx="13">
                  <c:v>SC CT - Aero</c:v>
                </c:pt>
                <c:pt idx="14">
                  <c:v>SC CT - Dual Fuel Aero</c:v>
                </c:pt>
                <c:pt idx="15">
                  <c:v>SC CT - F Class</c:v>
                </c:pt>
                <c:pt idx="16">
                  <c:v>CCCT - Industrial 2x1</c:v>
                </c:pt>
                <c:pt idx="17">
                  <c:v>CCCT - F Class 1x1</c:v>
                </c:pt>
              </c:strCache>
            </c:strRef>
          </c:cat>
          <c:val>
            <c:numRef>
              <c:f>Sheet1!$K$3:$K$20</c:f>
              <c:numCache>
                <c:formatCode>_("$"* #,##0_);_("$"* \(#,##0\);_("$"* "-"_);_(@_)</c:formatCode>
                <c:ptCount val="18"/>
                <c:pt idx="0">
                  <c:v>9594.8717948717949</c:v>
                </c:pt>
                <c:pt idx="1">
                  <c:v>4133.6515513126496</c:v>
                </c:pt>
                <c:pt idx="2">
                  <c:v>2682.6424870466321</c:v>
                </c:pt>
                <c:pt idx="3">
                  <c:v>3649</c:v>
                </c:pt>
                <c:pt idx="4">
                  <c:v>3090</c:v>
                </c:pt>
                <c:pt idx="5">
                  <c:v>4800</c:v>
                </c:pt>
                <c:pt idx="6">
                  <c:v>5670.4980842911873</c:v>
                </c:pt>
                <c:pt idx="7">
                  <c:v>8319.3277310924368</c:v>
                </c:pt>
                <c:pt idx="8">
                  <c:v>27587.719298245614</c:v>
                </c:pt>
                <c:pt idx="9">
                  <c:v>15657.794676806083</c:v>
                </c:pt>
                <c:pt idx="10">
                  <c:v>11462.018730489075</c:v>
                </c:pt>
                <c:pt idx="11">
                  <c:v>2108.2206035379813</c:v>
                </c:pt>
                <c:pt idx="12">
                  <c:v>2837.669094693028</c:v>
                </c:pt>
                <c:pt idx="13">
                  <c:v>2116.7512690355329</c:v>
                </c:pt>
                <c:pt idx="14">
                  <c:v>2415.2284263959391</c:v>
                </c:pt>
                <c:pt idx="15">
                  <c:v>1844.6700507614214</c:v>
                </c:pt>
                <c:pt idx="16">
                  <c:v>2394.9238578680201</c:v>
                </c:pt>
                <c:pt idx="17">
                  <c:v>1916.7512690355329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5-41F4-909C-1B6A28ED366B}"/>
            </c:ext>
          </c:extLst>
        </c:ser>
        <c:ser>
          <c:idx val="1"/>
          <c:order val="1"/>
          <c:tx>
            <c:strRef>
              <c:f>Sheet1!$L$2</c:f>
              <c:strCache>
                <c:ptCount val="1"/>
                <c:pt idx="0">
                  <c:v>Winter Installed Overnight Cost ($/kWQCC)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Sheet1!$B$3:$B$20</c:f>
              <c:strCache>
                <c:ptCount val="18"/>
                <c:pt idx="0">
                  <c:v>Wind</c:v>
                </c:pt>
                <c:pt idx="1">
                  <c:v>Solar PV</c:v>
                </c:pt>
                <c:pt idx="2">
                  <c:v>BESS - Li-Ion</c:v>
                </c:pt>
                <c:pt idx="3">
                  <c:v>BESS - Li-Ion</c:v>
                </c:pt>
                <c:pt idx="4">
                  <c:v>LDES - Iron-Air</c:v>
                </c:pt>
                <c:pt idx="5">
                  <c:v>PHES - Closed Loop</c:v>
                </c:pt>
                <c:pt idx="6">
                  <c:v>Hybrid - Solar PV + BESS</c:v>
                </c:pt>
                <c:pt idx="7">
                  <c:v>Hybrid - Solar PV + BESS</c:v>
                </c:pt>
                <c:pt idx="8">
                  <c:v>Hybrid - Wind + BESS</c:v>
                </c:pt>
                <c:pt idx="9">
                  <c:v>Hybrid - Wind + BESS</c:v>
                </c:pt>
                <c:pt idx="10">
                  <c:v>Nuclear - SMR</c:v>
                </c:pt>
                <c:pt idx="11">
                  <c:v>SC RICE</c:v>
                </c:pt>
                <c:pt idx="12">
                  <c:v>SC Dual Fuel RICE</c:v>
                </c:pt>
                <c:pt idx="13">
                  <c:v>SC CT - Aero</c:v>
                </c:pt>
                <c:pt idx="14">
                  <c:v>SC CT - Dual Fuel Aero</c:v>
                </c:pt>
                <c:pt idx="15">
                  <c:v>SC CT - F Class</c:v>
                </c:pt>
                <c:pt idx="16">
                  <c:v>CCCT - Industrial 2x1</c:v>
                </c:pt>
                <c:pt idx="17">
                  <c:v>CCCT - F Class 1x1</c:v>
                </c:pt>
              </c:strCache>
            </c:strRef>
          </c:cat>
          <c:val>
            <c:numRef>
              <c:f>Sheet1!$L$3:$L$20</c:f>
              <c:numCache>
                <c:formatCode>_("$"* #,##0_);_("$"* \(#,##0\);_("$"* "-"_);_(@_)</c:formatCode>
                <c:ptCount val="18"/>
                <c:pt idx="0">
                  <c:v>7636.7346938775509</c:v>
                </c:pt>
                <c:pt idx="1">
                  <c:v>21382.716049382714</c:v>
                </c:pt>
                <c:pt idx="2">
                  <c:v>2522.5334957369064</c:v>
                </c:pt>
                <c:pt idx="3">
                  <c:v>3649</c:v>
                </c:pt>
                <c:pt idx="4">
                  <c:v>3090</c:v>
                </c:pt>
                <c:pt idx="5">
                  <c:v>4800</c:v>
                </c:pt>
                <c:pt idx="6">
                  <c:v>10763.636363636362</c:v>
                </c:pt>
                <c:pt idx="7">
                  <c:v>37358.490566037734</c:v>
                </c:pt>
                <c:pt idx="8">
                  <c:v>10518.394648829431</c:v>
                </c:pt>
                <c:pt idx="9">
                  <c:v>8219.5608782435138</c:v>
                </c:pt>
                <c:pt idx="10">
                  <c:v>11182.741116751269</c:v>
                </c:pt>
                <c:pt idx="11">
                  <c:v>2042.3387096774193</c:v>
                </c:pt>
                <c:pt idx="12">
                  <c:v>2748.9919354838712</c:v>
                </c:pt>
                <c:pt idx="13">
                  <c:v>2116.7512690355329</c:v>
                </c:pt>
                <c:pt idx="14">
                  <c:v>2415.2284263959391</c:v>
                </c:pt>
                <c:pt idx="15">
                  <c:v>1844.6700507614214</c:v>
                </c:pt>
                <c:pt idx="16">
                  <c:v>2394.9238578680201</c:v>
                </c:pt>
                <c:pt idx="17">
                  <c:v>1916.7512690355329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5-41F4-909C-1B6A28ED3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2718207"/>
        <c:axId val="1162749407"/>
      </c:barChart>
      <c:catAx>
        <c:axId val="11627182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749407"/>
        <c:crosses val="autoZero"/>
        <c:auto val="1"/>
        <c:lblAlgn val="ctr"/>
        <c:lblOffset val="100"/>
        <c:noMultiLvlLbl val="0"/>
      </c:catAx>
      <c:valAx>
        <c:axId val="1162749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718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158750</xdr:colOff>
      <xdr:row>0</xdr:row>
      <xdr:rowOff>189439</xdr:rowOff>
    </xdr:from>
    <xdr:to>
      <xdr:col>27</xdr:col>
      <xdr:colOff>190500</xdr:colOff>
      <xdr:row>24</xdr:row>
      <xdr:rowOff>158748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8F8B4F-39E5-7D2F-EC8D-3E617E9A8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3883-4E40-4D02-AC5B-0F291692B448}">
  <dimension ref="B1:P34"/>
  <sheetViews>
    <sheetView tabSelected="1" zoomScale="91" zoomScaleNormal="90" workbookViewId="0">
      <selection activeCell="D28" sqref="D28"/>
    </sheetView>
  </sheetViews>
  <sheetFormatPr defaultRowHeight="15" x14ac:dyDescent="0.25"/>
  <cols>
    <col min="1" max="1" width="3.85546875" customWidth="1"/>
    <col min="2" max="2" width="26.5703125" bestFit="1" customWidth="1"/>
    <col min="3" max="3" width="8.5703125" bestFit="1" customWidth="1"/>
    <col min="4" max="4" width="30.7109375" customWidth="1"/>
    <col min="5" max="5" width="17" bestFit="1" customWidth="1"/>
    <col min="6" max="6" width="12.7109375" bestFit="1" customWidth="1"/>
    <col min="7" max="7" width="16.140625" hidden="1" customWidth="1"/>
    <col min="8" max="8" width="16.140625" bestFit="1" customWidth="1"/>
    <col min="9" max="9" width="19.85546875" hidden="1" customWidth="1"/>
    <col min="10" max="10" width="15.140625" bestFit="1" customWidth="1"/>
    <col min="11" max="11" width="19.5703125" bestFit="1" customWidth="1"/>
    <col min="12" max="12" width="17.5703125" bestFit="1" customWidth="1"/>
  </cols>
  <sheetData>
    <row r="1" spans="2:16" ht="15.75" thickBot="1" x14ac:dyDescent="0.3"/>
    <row r="2" spans="2:16" ht="66.75" thickBot="1" x14ac:dyDescent="0.3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21</v>
      </c>
      <c r="H2" s="3" t="s">
        <v>22</v>
      </c>
      <c r="I2" s="3" t="s">
        <v>23</v>
      </c>
      <c r="J2" s="3" t="s">
        <v>24</v>
      </c>
      <c r="K2" s="4" t="s">
        <v>25</v>
      </c>
      <c r="L2" s="4" t="s">
        <v>26</v>
      </c>
    </row>
    <row r="3" spans="2:16" ht="16.5" thickBot="1" x14ac:dyDescent="0.3">
      <c r="B3" s="5" t="s">
        <v>5</v>
      </c>
      <c r="C3" s="6">
        <v>300</v>
      </c>
      <c r="D3" s="6" t="s">
        <v>6</v>
      </c>
      <c r="E3" s="7">
        <v>1871</v>
      </c>
      <c r="F3" s="11">
        <v>45.02</v>
      </c>
      <c r="G3" s="6">
        <v>58.5</v>
      </c>
      <c r="H3" s="6">
        <v>19.5</v>
      </c>
      <c r="I3" s="6">
        <v>73.5</v>
      </c>
      <c r="J3" s="6">
        <v>24.5</v>
      </c>
      <c r="K3" s="7">
        <f>$E3/(H3/100)</f>
        <v>9594.8717948717949</v>
      </c>
      <c r="L3" s="7">
        <f>$E3/(J3/100)</f>
        <v>7636.7346938775509</v>
      </c>
    </row>
    <row r="4" spans="2:16" ht="16.5" thickBot="1" x14ac:dyDescent="0.3">
      <c r="B4" s="5" t="s">
        <v>7</v>
      </c>
      <c r="C4" s="6">
        <v>300</v>
      </c>
      <c r="D4" s="6" t="s">
        <v>6</v>
      </c>
      <c r="E4" s="8">
        <v>1732</v>
      </c>
      <c r="F4" s="12">
        <v>26.26</v>
      </c>
      <c r="G4" s="6">
        <v>125.7</v>
      </c>
      <c r="H4" s="6">
        <v>41.9</v>
      </c>
      <c r="I4" s="6">
        <v>24.3</v>
      </c>
      <c r="J4" s="6">
        <v>8.1</v>
      </c>
      <c r="K4" s="8">
        <f t="shared" ref="K4:K20" si="0">$E4/(H4/100)</f>
        <v>4133.6515513126496</v>
      </c>
      <c r="L4" s="8">
        <f t="shared" ref="L4:L20" si="1">$E4/(J4/100)</f>
        <v>21382.716049382714</v>
      </c>
    </row>
    <row r="5" spans="2:16" ht="16.5" thickBot="1" x14ac:dyDescent="0.3">
      <c r="B5" s="5" t="s">
        <v>8</v>
      </c>
      <c r="C5" s="6">
        <v>100</v>
      </c>
      <c r="D5" s="6">
        <v>4</v>
      </c>
      <c r="E5" s="8">
        <v>2071</v>
      </c>
      <c r="F5" s="12">
        <v>31.63</v>
      </c>
      <c r="G5" s="6">
        <v>77.2</v>
      </c>
      <c r="H5" s="6">
        <v>77.2</v>
      </c>
      <c r="I5" s="6">
        <v>82.1</v>
      </c>
      <c r="J5" s="6">
        <v>82.1</v>
      </c>
      <c r="K5" s="8">
        <f t="shared" si="0"/>
        <v>2682.6424870466321</v>
      </c>
      <c r="L5" s="8">
        <f t="shared" si="1"/>
        <v>2522.5334957369064</v>
      </c>
    </row>
    <row r="6" spans="2:16" ht="16.5" thickBot="1" x14ac:dyDescent="0.3">
      <c r="B6" s="5" t="s">
        <v>8</v>
      </c>
      <c r="C6" s="6">
        <v>100</v>
      </c>
      <c r="D6" s="6">
        <v>8</v>
      </c>
      <c r="E6" s="8">
        <v>3649</v>
      </c>
      <c r="F6" s="12">
        <v>58.28</v>
      </c>
      <c r="G6" s="6">
        <v>100</v>
      </c>
      <c r="H6" s="6">
        <v>100</v>
      </c>
      <c r="I6" s="6">
        <v>100</v>
      </c>
      <c r="J6" s="6">
        <v>100</v>
      </c>
      <c r="K6" s="8">
        <f t="shared" si="0"/>
        <v>3649</v>
      </c>
      <c r="L6" s="8">
        <f t="shared" si="1"/>
        <v>3649</v>
      </c>
    </row>
    <row r="7" spans="2:16" ht="16.5" thickBot="1" x14ac:dyDescent="0.3">
      <c r="B7" s="5" t="s">
        <v>9</v>
      </c>
      <c r="C7" s="6">
        <v>50</v>
      </c>
      <c r="D7" s="6">
        <v>100</v>
      </c>
      <c r="E7" s="8">
        <v>3090</v>
      </c>
      <c r="F7" s="12">
        <v>19.579999999999998</v>
      </c>
      <c r="G7" s="6">
        <v>50</v>
      </c>
      <c r="H7" s="6">
        <v>100</v>
      </c>
      <c r="I7" s="6">
        <v>50</v>
      </c>
      <c r="J7" s="6">
        <v>100</v>
      </c>
      <c r="K7" s="8">
        <f t="shared" si="0"/>
        <v>3090</v>
      </c>
      <c r="L7" s="8">
        <f t="shared" si="1"/>
        <v>3090</v>
      </c>
    </row>
    <row r="8" spans="2:16" ht="16.5" thickBot="1" x14ac:dyDescent="0.3">
      <c r="B8" s="5" t="s">
        <v>10</v>
      </c>
      <c r="C8" s="6">
        <v>100</v>
      </c>
      <c r="D8" s="6">
        <v>8</v>
      </c>
      <c r="E8" s="8">
        <v>4800</v>
      </c>
      <c r="F8" s="12">
        <v>22</v>
      </c>
      <c r="G8" s="6">
        <v>100</v>
      </c>
      <c r="H8" s="6">
        <v>100</v>
      </c>
      <c r="I8" s="6">
        <v>100</v>
      </c>
      <c r="J8" s="6">
        <v>100</v>
      </c>
      <c r="K8" s="8">
        <f t="shared" si="0"/>
        <v>4800</v>
      </c>
      <c r="L8" s="8">
        <f t="shared" si="1"/>
        <v>4800</v>
      </c>
    </row>
    <row r="9" spans="2:16" ht="30.75" thickBot="1" x14ac:dyDescent="0.3">
      <c r="B9" s="5" t="s">
        <v>11</v>
      </c>
      <c r="C9" s="6">
        <v>50</v>
      </c>
      <c r="D9" s="6">
        <v>4</v>
      </c>
      <c r="E9" s="8">
        <v>2960</v>
      </c>
      <c r="F9" s="12">
        <v>43.27</v>
      </c>
      <c r="G9" s="6">
        <v>26.1</v>
      </c>
      <c r="H9" s="6">
        <v>52.2</v>
      </c>
      <c r="I9" s="6">
        <v>13.8</v>
      </c>
      <c r="J9" s="6">
        <v>27.5</v>
      </c>
      <c r="K9" s="8">
        <f t="shared" si="0"/>
        <v>5670.4980842911873</v>
      </c>
      <c r="L9" s="8">
        <f t="shared" si="1"/>
        <v>10763.636363636362</v>
      </c>
    </row>
    <row r="10" spans="2:16" ht="30.75" thickBot="1" x14ac:dyDescent="0.3">
      <c r="B10" s="5" t="s">
        <v>11</v>
      </c>
      <c r="C10" s="6">
        <v>100</v>
      </c>
      <c r="D10" s="6">
        <v>4</v>
      </c>
      <c r="E10" s="8">
        <v>3960</v>
      </c>
      <c r="F10" s="12">
        <v>58.99</v>
      </c>
      <c r="G10" s="6">
        <v>47.6</v>
      </c>
      <c r="H10" s="6">
        <v>47.6</v>
      </c>
      <c r="I10" s="6">
        <v>10.6</v>
      </c>
      <c r="J10" s="6">
        <v>10.6</v>
      </c>
      <c r="K10" s="8">
        <f t="shared" si="0"/>
        <v>8319.3277310924368</v>
      </c>
      <c r="L10" s="8">
        <f t="shared" si="1"/>
        <v>37358.490566037734</v>
      </c>
    </row>
    <row r="11" spans="2:16" ht="16.5" thickBot="1" x14ac:dyDescent="0.3">
      <c r="B11" s="5" t="s">
        <v>12</v>
      </c>
      <c r="C11" s="6">
        <v>50</v>
      </c>
      <c r="D11" s="6">
        <v>4</v>
      </c>
      <c r="E11" s="8">
        <v>3145</v>
      </c>
      <c r="F11" s="12">
        <v>66.64</v>
      </c>
      <c r="G11" s="6">
        <v>5.7</v>
      </c>
      <c r="H11" s="6">
        <v>11.4</v>
      </c>
      <c r="I11" s="6">
        <v>15</v>
      </c>
      <c r="J11" s="6">
        <v>29.9</v>
      </c>
      <c r="K11" s="8">
        <f t="shared" si="0"/>
        <v>27587.719298245614</v>
      </c>
      <c r="L11" s="8">
        <f t="shared" si="1"/>
        <v>10518.394648829431</v>
      </c>
    </row>
    <row r="12" spans="2:16" ht="16.5" thickBot="1" x14ac:dyDescent="0.3">
      <c r="B12" s="5" t="s">
        <v>12</v>
      </c>
      <c r="C12" s="6">
        <v>100</v>
      </c>
      <c r="D12" s="6">
        <v>4</v>
      </c>
      <c r="E12" s="8">
        <v>4118</v>
      </c>
      <c r="F12" s="12">
        <v>82.4</v>
      </c>
      <c r="G12" s="6">
        <v>26.3</v>
      </c>
      <c r="H12" s="6">
        <v>26.3</v>
      </c>
      <c r="I12" s="6">
        <v>50.1</v>
      </c>
      <c r="J12" s="6">
        <v>50.1</v>
      </c>
      <c r="K12" s="8">
        <f t="shared" si="0"/>
        <v>15657.794676806083</v>
      </c>
      <c r="L12" s="8">
        <f t="shared" si="1"/>
        <v>8219.5608782435138</v>
      </c>
    </row>
    <row r="13" spans="2:16" ht="16.5" thickBot="1" x14ac:dyDescent="0.3">
      <c r="B13" s="5" t="s">
        <v>13</v>
      </c>
      <c r="C13" s="6">
        <v>320</v>
      </c>
      <c r="D13" s="6" t="s">
        <v>6</v>
      </c>
      <c r="E13" s="8">
        <v>11015</v>
      </c>
      <c r="F13" s="12">
        <v>131.07</v>
      </c>
      <c r="G13" s="6">
        <v>307.5</v>
      </c>
      <c r="H13" s="6">
        <v>96.1</v>
      </c>
      <c r="I13" s="6">
        <v>315.2</v>
      </c>
      <c r="J13" s="6">
        <v>98.5</v>
      </c>
      <c r="K13" s="8">
        <f t="shared" si="0"/>
        <v>11462.018730489075</v>
      </c>
      <c r="L13" s="8">
        <f t="shared" si="1"/>
        <v>11182.741116751269</v>
      </c>
      <c r="M13" s="1"/>
      <c r="N13" s="1"/>
      <c r="O13" s="1"/>
      <c r="P13" s="1"/>
    </row>
    <row r="14" spans="2:16" ht="16.5" thickBot="1" x14ac:dyDescent="0.3">
      <c r="B14" s="5" t="s">
        <v>14</v>
      </c>
      <c r="C14" s="6">
        <v>100</v>
      </c>
      <c r="D14" s="6" t="s">
        <v>6</v>
      </c>
      <c r="E14" s="8">
        <v>2026</v>
      </c>
      <c r="F14" s="12">
        <v>23.56</v>
      </c>
      <c r="G14" s="6">
        <v>96.1</v>
      </c>
      <c r="H14" s="6">
        <v>96.1</v>
      </c>
      <c r="I14" s="6">
        <v>99.2</v>
      </c>
      <c r="J14" s="6">
        <v>99.2</v>
      </c>
      <c r="K14" s="8">
        <f t="shared" si="0"/>
        <v>2108.2206035379813</v>
      </c>
      <c r="L14" s="8">
        <f t="shared" si="1"/>
        <v>2042.3387096774193</v>
      </c>
    </row>
    <row r="15" spans="2:16" ht="16.5" thickBot="1" x14ac:dyDescent="0.3">
      <c r="B15" s="5" t="s">
        <v>15</v>
      </c>
      <c r="C15" s="6">
        <v>50</v>
      </c>
      <c r="D15" s="6" t="s">
        <v>6</v>
      </c>
      <c r="E15" s="8">
        <v>2727</v>
      </c>
      <c r="F15" s="12">
        <v>41.71</v>
      </c>
      <c r="G15" s="6">
        <v>48.1</v>
      </c>
      <c r="H15" s="6">
        <v>96.1</v>
      </c>
      <c r="I15" s="6">
        <v>49.6</v>
      </c>
      <c r="J15" s="6">
        <v>99.2</v>
      </c>
      <c r="K15" s="8">
        <f t="shared" si="0"/>
        <v>2837.669094693028</v>
      </c>
      <c r="L15" s="8">
        <f t="shared" si="1"/>
        <v>2748.9919354838712</v>
      </c>
    </row>
    <row r="16" spans="2:16" ht="16.5" thickBot="1" x14ac:dyDescent="0.3">
      <c r="B16" s="5" t="s">
        <v>16</v>
      </c>
      <c r="C16" s="6">
        <v>100</v>
      </c>
      <c r="D16" s="6" t="s">
        <v>6</v>
      </c>
      <c r="E16" s="8">
        <v>2085</v>
      </c>
      <c r="F16" s="12">
        <v>18.440000000000001</v>
      </c>
      <c r="G16" s="6">
        <v>98.5</v>
      </c>
      <c r="H16" s="6">
        <v>98.5</v>
      </c>
      <c r="I16" s="6">
        <v>98.5</v>
      </c>
      <c r="J16" s="6">
        <v>98.5</v>
      </c>
      <c r="K16" s="8">
        <f t="shared" si="0"/>
        <v>2116.7512690355329</v>
      </c>
      <c r="L16" s="8">
        <f t="shared" si="1"/>
        <v>2116.7512690355329</v>
      </c>
    </row>
    <row r="17" spans="2:12" ht="16.5" thickBot="1" x14ac:dyDescent="0.3">
      <c r="B17" s="5" t="s">
        <v>17</v>
      </c>
      <c r="C17" s="6">
        <v>50</v>
      </c>
      <c r="D17" s="6" t="s">
        <v>6</v>
      </c>
      <c r="E17" s="8">
        <v>2379</v>
      </c>
      <c r="F17" s="12">
        <v>27.97</v>
      </c>
      <c r="G17" s="6">
        <v>49.3</v>
      </c>
      <c r="H17" s="6">
        <v>98.5</v>
      </c>
      <c r="I17" s="6">
        <v>49.3</v>
      </c>
      <c r="J17" s="6">
        <v>98.5</v>
      </c>
      <c r="K17" s="8">
        <f t="shared" si="0"/>
        <v>2415.2284263959391</v>
      </c>
      <c r="L17" s="8">
        <f t="shared" si="1"/>
        <v>2415.2284263959391</v>
      </c>
    </row>
    <row r="18" spans="2:12" ht="16.5" thickBot="1" x14ac:dyDescent="0.3">
      <c r="B18" s="5" t="s">
        <v>18</v>
      </c>
      <c r="C18" s="6">
        <v>200</v>
      </c>
      <c r="D18" s="6" t="s">
        <v>6</v>
      </c>
      <c r="E18" s="8">
        <v>1817</v>
      </c>
      <c r="F18" s="12">
        <v>10.08</v>
      </c>
      <c r="G18" s="6">
        <v>197</v>
      </c>
      <c r="H18" s="6">
        <v>98.5</v>
      </c>
      <c r="I18" s="6">
        <v>197</v>
      </c>
      <c r="J18" s="6">
        <v>98.5</v>
      </c>
      <c r="K18" s="8">
        <f t="shared" si="0"/>
        <v>1844.6700507614214</v>
      </c>
      <c r="L18" s="8">
        <f t="shared" si="1"/>
        <v>1844.6700507614214</v>
      </c>
    </row>
    <row r="19" spans="2:12" ht="16.5" thickBot="1" x14ac:dyDescent="0.3">
      <c r="B19" s="5" t="s">
        <v>19</v>
      </c>
      <c r="C19" s="6">
        <v>150</v>
      </c>
      <c r="D19" s="6" t="s">
        <v>6</v>
      </c>
      <c r="E19" s="8">
        <v>2359</v>
      </c>
      <c r="F19" s="12">
        <v>17.27</v>
      </c>
      <c r="G19" s="6">
        <v>147.80000000000001</v>
      </c>
      <c r="H19" s="6">
        <v>98.5</v>
      </c>
      <c r="I19" s="6">
        <v>147.80000000000001</v>
      </c>
      <c r="J19" s="6">
        <v>98.5</v>
      </c>
      <c r="K19" s="8">
        <f t="shared" si="0"/>
        <v>2394.9238578680201</v>
      </c>
      <c r="L19" s="8">
        <f t="shared" si="1"/>
        <v>2394.9238578680201</v>
      </c>
    </row>
    <row r="20" spans="2:12" ht="16.5" thickBot="1" x14ac:dyDescent="0.3">
      <c r="B20" s="5" t="s">
        <v>20</v>
      </c>
      <c r="C20" s="6">
        <v>320</v>
      </c>
      <c r="D20" s="6" t="s">
        <v>6</v>
      </c>
      <c r="E20" s="9">
        <v>1888</v>
      </c>
      <c r="F20" s="13">
        <v>9.43</v>
      </c>
      <c r="G20" s="6">
        <v>315.2</v>
      </c>
      <c r="H20" s="6">
        <v>98.5</v>
      </c>
      <c r="I20" s="6">
        <v>315.2</v>
      </c>
      <c r="J20" s="6">
        <v>98.5</v>
      </c>
      <c r="K20" s="9">
        <f t="shared" si="0"/>
        <v>1916.7512690355329</v>
      </c>
      <c r="L20" s="9">
        <f t="shared" si="1"/>
        <v>1916.7512690355329</v>
      </c>
    </row>
    <row r="23" spans="2:12" ht="16.5" thickBot="1" x14ac:dyDescent="0.3">
      <c r="D23" s="10" t="s">
        <v>27</v>
      </c>
      <c r="E23" s="8">
        <f>MIN(E3:E20)</f>
        <v>1732</v>
      </c>
      <c r="F23" s="12">
        <f>MIN(F3:F20)</f>
        <v>9.43</v>
      </c>
      <c r="G23" s="6">
        <f t="shared" ref="G23:J23" si="2">MIN(G3:G20)</f>
        <v>5.7</v>
      </c>
      <c r="H23" s="6">
        <f t="shared" si="2"/>
        <v>11.4</v>
      </c>
      <c r="I23" s="6">
        <f t="shared" si="2"/>
        <v>10.6</v>
      </c>
      <c r="J23" s="6">
        <f t="shared" si="2"/>
        <v>8.1</v>
      </c>
      <c r="K23" s="8">
        <f t="shared" ref="K23:L23" si="3">MIN(K3:K20)</f>
        <v>1844.6700507614214</v>
      </c>
      <c r="L23" s="8">
        <f t="shared" si="3"/>
        <v>1844.6700507614214</v>
      </c>
    </row>
    <row r="24" spans="2:12" ht="16.5" thickBot="1" x14ac:dyDescent="0.3">
      <c r="D24" s="10" t="s">
        <v>27</v>
      </c>
      <c r="E24" s="9">
        <f>MAX(E3:E20)</f>
        <v>11015</v>
      </c>
      <c r="F24" s="13">
        <f>MAX(F3:F20)</f>
        <v>131.07</v>
      </c>
      <c r="G24" s="6">
        <f t="shared" ref="G24:J24" si="4">MAX(G3:G20)</f>
        <v>315.2</v>
      </c>
      <c r="H24" s="6">
        <f t="shared" si="4"/>
        <v>100</v>
      </c>
      <c r="I24" s="6">
        <f t="shared" si="4"/>
        <v>315.2</v>
      </c>
      <c r="J24" s="6">
        <f t="shared" si="4"/>
        <v>100</v>
      </c>
      <c r="K24" s="9">
        <f t="shared" ref="K24:L24" si="5">MAX(K3:K20)</f>
        <v>27587.719298245614</v>
      </c>
      <c r="L24" s="9">
        <f t="shared" si="5"/>
        <v>37358.490566037734</v>
      </c>
    </row>
    <row r="27" spans="2:12" x14ac:dyDescent="0.25">
      <c r="E27" s="14"/>
    </row>
    <row r="28" spans="2:12" ht="58.5" customHeight="1" x14ac:dyDescent="0.25"/>
    <row r="29" spans="2:12" x14ac:dyDescent="0.25">
      <c r="D29" s="18" t="s">
        <v>28</v>
      </c>
      <c r="E29" s="18" t="s">
        <v>29</v>
      </c>
      <c r="F29" s="18" t="s">
        <v>30</v>
      </c>
      <c r="G29" s="18"/>
      <c r="H29" s="18"/>
    </row>
    <row r="30" spans="2:12" x14ac:dyDescent="0.25">
      <c r="D30" t="s">
        <v>5</v>
      </c>
      <c r="E30">
        <v>1872.76</v>
      </c>
      <c r="F30" s="14">
        <f>E3</f>
        <v>1871</v>
      </c>
      <c r="H30" s="15">
        <f>F30*E30</f>
        <v>3503933.96</v>
      </c>
    </row>
    <row r="31" spans="2:12" x14ac:dyDescent="0.25">
      <c r="D31" t="s">
        <v>31</v>
      </c>
      <c r="E31">
        <v>2346.61</v>
      </c>
      <c r="F31" s="14">
        <f>E4</f>
        <v>1732</v>
      </c>
      <c r="H31" s="15">
        <f>F31*E31</f>
        <v>4064328.52</v>
      </c>
    </row>
    <row r="32" spans="2:12" x14ac:dyDescent="0.25">
      <c r="D32" t="s">
        <v>32</v>
      </c>
      <c r="E32">
        <v>1002.5</v>
      </c>
      <c r="F32" s="14">
        <f>E5</f>
        <v>2071</v>
      </c>
      <c r="H32" s="15">
        <f>F32*E32</f>
        <v>2076177.5</v>
      </c>
    </row>
    <row r="33" spans="4:8" x14ac:dyDescent="0.25">
      <c r="D33" s="16" t="s">
        <v>33</v>
      </c>
      <c r="E33" s="16">
        <v>575</v>
      </c>
      <c r="F33" s="17">
        <f>E7</f>
        <v>3090</v>
      </c>
      <c r="G33" s="16"/>
      <c r="H33" s="17">
        <f>F33*E33</f>
        <v>1776750</v>
      </c>
    </row>
    <row r="34" spans="4:8" x14ac:dyDescent="0.25">
      <c r="H34" s="15">
        <f>SUM(H30:H33)</f>
        <v>11421189.98</v>
      </c>
    </row>
  </sheetData>
  <conditionalFormatting sqref="E3:E20">
    <cfRule type="colorScale" priority="12">
      <colorScale>
        <cfvo type="num" val="$E$23"/>
        <cfvo type="percentile" val="50"/>
        <cfvo type="num" val="$E$24"/>
        <color rgb="FF63BE7B"/>
        <color rgb="FFFFEB84"/>
        <color rgb="FFF8696B"/>
      </colorScale>
    </cfRule>
  </conditionalFormatting>
  <conditionalFormatting sqref="E23:E24">
    <cfRule type="colorScale" priority="5">
      <colorScale>
        <cfvo type="num" val="$E$23"/>
        <cfvo type="percentile" val="50"/>
        <cfvo type="num" val="$E$24"/>
        <color rgb="FF63BE7B"/>
        <color rgb="FFFFEB84"/>
        <color rgb="FFF8696B"/>
      </colorScale>
    </cfRule>
  </conditionalFormatting>
  <conditionalFormatting sqref="F3:F20">
    <cfRule type="colorScale" priority="7">
      <colorScale>
        <cfvo type="num" val="$F$23"/>
        <cfvo type="percentile" val="50"/>
        <cfvo type="num" val="$F$24"/>
        <color rgb="FF63BE7B"/>
        <color rgb="FFFFEB84"/>
        <color rgb="FFF8696B"/>
      </colorScale>
    </cfRule>
  </conditionalFormatting>
  <conditionalFormatting sqref="F23:F24">
    <cfRule type="colorScale" priority="2">
      <colorScale>
        <cfvo type="num" val="$F$23"/>
        <cfvo type="percentile" val="50"/>
        <cfvo type="num" val="$F$24"/>
        <color rgb="FF63BE7B"/>
        <color rgb="FFFFEB84"/>
        <color rgb="FFF8696B"/>
      </colorScale>
    </cfRule>
  </conditionalFormatting>
  <conditionalFormatting sqref="H3:H20">
    <cfRule type="colorScale" priority="15">
      <colorScale>
        <cfvo type="num" val="$H$23"/>
        <cfvo type="percentile" val="50"/>
        <cfvo type="num" val="$H$24"/>
        <color rgb="FFF8696B"/>
        <color rgb="FFFFEB84"/>
        <color rgb="FF63BE7B"/>
      </colorScale>
    </cfRule>
  </conditionalFormatting>
  <conditionalFormatting sqref="H23:H24">
    <cfRule type="colorScale" priority="6">
      <colorScale>
        <cfvo type="num" val="$H$23"/>
        <cfvo type="percentile" val="50"/>
        <cfvo type="num" val="$H$24"/>
        <color rgb="FFF8696B"/>
        <color rgb="FFFFEB84"/>
        <color rgb="FF63BE7B"/>
      </colorScale>
    </cfRule>
  </conditionalFormatting>
  <conditionalFormatting sqref="J3:J20">
    <cfRule type="colorScale" priority="8">
      <colorScale>
        <cfvo type="num" val="$J$23"/>
        <cfvo type="percentile" val="50"/>
        <cfvo type="num" val="$J$24"/>
        <color rgb="FFF8696B"/>
        <color rgb="FFFFEB84"/>
        <color rgb="FF63BE7B"/>
      </colorScale>
    </cfRule>
  </conditionalFormatting>
  <conditionalFormatting sqref="J23:J24">
    <cfRule type="colorScale" priority="3">
      <colorScale>
        <cfvo type="num" val="$J$23"/>
        <cfvo type="percentile" val="50"/>
        <cfvo type="num" val="$J$24"/>
        <color rgb="FFF8696B"/>
        <color rgb="FFFFEB84"/>
        <color rgb="FF63BE7B"/>
      </colorScale>
    </cfRule>
  </conditionalFormatting>
  <conditionalFormatting sqref="K23:K24">
    <cfRule type="colorScale" priority="1">
      <colorScale>
        <cfvo type="num" val="$K$23"/>
        <cfvo type="percentile" val="50"/>
        <cfvo type="num" val="$K$24"/>
        <color rgb="FF63BE7B"/>
        <color rgb="FFFFEB84"/>
        <color rgb="FFF8696B"/>
      </colorScale>
    </cfRule>
  </conditionalFormatting>
  <conditionalFormatting sqref="K3:L20">
    <cfRule type="colorScale" priority="9">
      <colorScale>
        <cfvo type="num" val="$K$23"/>
        <cfvo type="percentile" val="50"/>
        <cfvo type="num" val="$K$24"/>
        <color rgb="FF63BE7B"/>
        <color rgb="FFFFEB84"/>
        <color rgb="FFF8696B"/>
      </colorScale>
    </cfRule>
  </conditionalFormatting>
  <conditionalFormatting sqref="L23:L24">
    <cfRule type="colorScale" priority="4">
      <colorScale>
        <cfvo type="num" val="$L$23"/>
        <cfvo type="percentile" val="50"/>
        <cfvo type="num" val="$L$24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Stajcar, Matthew</dc:creator>
  <cp:lastModifiedBy>Olson, Megan</cp:lastModifiedBy>
  <dcterms:created xsi:type="dcterms:W3CDTF">2025-07-10T17:13:56Z</dcterms:created>
  <dcterms:modified xsi:type="dcterms:W3CDTF">2025-07-16T15:40:38Z</dcterms:modified>
</cp:coreProperties>
</file>